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104" yWindow="65368" windowWidth="21480" windowHeight="10476" activeTab="0"/>
  </bookViews>
  <sheets>
    <sheet name="GPM_FPS_SCFM_ACFM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<sst xmlns="http://schemas.openxmlformats.org/spreadsheetml/2006/main" count="79" uniqueCount="69">
  <si>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GPM</t>
  </si>
  <si>
    <t>nominal</t>
  </si>
  <si>
    <t>pipe ID "</t>
  </si>
  <si>
    <t>FPS</t>
  </si>
  <si>
    <t>GPM =</t>
  </si>
  <si>
    <t>FILL IN</t>
  </si>
  <si>
    <t>FPS =</t>
  </si>
  <si>
    <t>1/2"</t>
  </si>
  <si>
    <t>3/4"</t>
  </si>
  <si>
    <t>1"</t>
  </si>
  <si>
    <t>1-1/2"</t>
  </si>
  <si>
    <t>2-1/2"</t>
  </si>
  <si>
    <t>1- 1/4"</t>
  </si>
  <si>
    <t>2"</t>
  </si>
  <si>
    <t>3"</t>
  </si>
  <si>
    <t>3-1/2"</t>
  </si>
  <si>
    <t>4"</t>
  </si>
  <si>
    <t>5"</t>
  </si>
  <si>
    <t>6"</t>
  </si>
  <si>
    <t>8"</t>
  </si>
  <si>
    <t>10"</t>
  </si>
  <si>
    <t>12"</t>
  </si>
  <si>
    <t>14"</t>
  </si>
  <si>
    <t>16"</t>
  </si>
  <si>
    <t>18"</t>
  </si>
  <si>
    <t>SCH 40 Pipe IDs</t>
  </si>
  <si>
    <t>CFM</t>
  </si>
  <si>
    <t>ACFM</t>
  </si>
  <si>
    <t>CFM =</t>
  </si>
  <si>
    <t>Boyles' and Charles' Law</t>
  </si>
  <si>
    <t>ACFM=(SCFMX14.7)/(PSIG+14.7) X ((Deg F+460)/530)</t>
  </si>
  <si>
    <t>SCFM</t>
  </si>
  <si>
    <t>PSIG</t>
  </si>
  <si>
    <t>Deg F</t>
  </si>
  <si>
    <t>Natural gas is about 0.0502# per SCF</t>
  </si>
  <si>
    <t>Air is 0.080703</t>
  </si>
  <si>
    <t>N2 is 0.078072</t>
  </si>
  <si>
    <t>Argon is 0.111353</t>
  </si>
  <si>
    <t>SCFM to/from ACFM</t>
  </si>
  <si>
    <t>ACFM =</t>
  </si>
  <si>
    <t>SCFM =</t>
  </si>
  <si>
    <t>Common Gas Densities</t>
  </si>
  <si>
    <t>GPM to/from FPS</t>
  </si>
  <si>
    <t>CFM to/from FPS</t>
  </si>
  <si>
    <t>CO2 is 0.123420</t>
  </si>
  <si>
    <t>Oxygen is 0.089210</t>
  </si>
  <si>
    <t>H2 is 0.005612</t>
  </si>
  <si>
    <t>He is 0.011143</t>
  </si>
  <si>
    <t>CO is 0.078035</t>
  </si>
  <si>
    <t>1/8"</t>
  </si>
  <si>
    <t>1/4"</t>
  </si>
  <si>
    <t>3/8"</t>
  </si>
  <si>
    <t>SFPS to AFPS</t>
  </si>
  <si>
    <t>SFPS</t>
  </si>
  <si>
    <t>AFPS =</t>
  </si>
  <si>
    <t>Sch 40 Pipe Size</t>
  </si>
  <si>
    <t>Instructions: Enter the known value into the dark</t>
  </si>
  <si>
    <t xml:space="preserve">change the Pipe ID use the Pipe Schedule Drop </t>
  </si>
  <si>
    <t xml:space="preserve">down menus to select the correct Pipe Diameter. </t>
  </si>
  <si>
    <t xml:space="preserve">For ACFM to ACFM Ideal gas law conversion, </t>
  </si>
  <si>
    <t>you also need to enter the Pressure and temperature.</t>
  </si>
  <si>
    <t>green blocks to make the appropriate conversion. To</t>
  </si>
  <si>
    <t>pvc Sch 40</t>
  </si>
  <si>
    <t>PVC Sch 80</t>
  </si>
  <si>
    <t>Sch 40 Metal pipe</t>
  </si>
  <si>
    <t>Sch 40 PVC pipe</t>
  </si>
  <si>
    <t>Sch 80 PVC pipe</t>
  </si>
  <si>
    <t>Material/Sch</t>
  </si>
  <si>
    <t>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</si>
</sst>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right"/>
      <protection/>
    </xf>
    <xf numFmtId="168" fontId="1" fillId="0" borderId="16" xfId="0" applyNumberFormat="1" applyFont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right"/>
      <protection/>
    </xf>
    <xf numFmtId="168" fontId="1" fillId="33" borderId="16" xfId="0" applyNumberFormat="1" applyFont="1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2" fontId="2" fillId="36" borderId="21" xfId="0" applyNumberFormat="1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2" fillId="36" borderId="21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4" fillId="0" borderId="0" xfId="55" applyProtection="1">
      <alignment/>
      <protection/>
    </xf>
    <xf numFmtId="0" fontId="2" fillId="33" borderId="10" xfId="55" applyFont="1" applyFill="1" applyBorder="1" applyProtection="1">
      <alignment/>
      <protection/>
    </xf>
    <xf numFmtId="0" fontId="2" fillId="33" borderId="12" xfId="55" applyFont="1" applyFill="1" applyBorder="1" applyProtection="1">
      <alignment/>
      <protection/>
    </xf>
    <xf numFmtId="0" fontId="2" fillId="33" borderId="11" xfId="55" applyFont="1" applyFill="1" applyBorder="1" applyProtection="1">
      <alignment/>
      <protection/>
    </xf>
    <xf numFmtId="0" fontId="1" fillId="33" borderId="21" xfId="55" applyFont="1" applyFill="1" applyBorder="1" applyAlignment="1" applyProtection="1">
      <alignment horizontal="center"/>
      <protection/>
    </xf>
    <xf numFmtId="0" fontId="0" fillId="0" borderId="0" xfId="55" applyFont="1" applyProtection="1">
      <alignment/>
      <protection/>
    </xf>
    <xf numFmtId="0" fontId="5" fillId="35" borderId="21" xfId="55" applyFont="1" applyFill="1" applyBorder="1" applyAlignment="1" applyProtection="1">
      <alignment vertical="center"/>
      <protection/>
    </xf>
    <xf numFmtId="0" fontId="3" fillId="33" borderId="13" xfId="55" applyFont="1" applyFill="1" applyBorder="1" applyProtection="1">
      <alignment/>
      <protection/>
    </xf>
    <xf numFmtId="0" fontId="3" fillId="33" borderId="22" xfId="55" applyFont="1" applyFill="1" applyBorder="1" applyProtection="1">
      <alignment/>
      <protection/>
    </xf>
    <xf numFmtId="0" fontId="3" fillId="33" borderId="14" xfId="55" applyFont="1" applyFill="1" applyBorder="1" applyProtection="1">
      <alignment/>
      <protection/>
    </xf>
    <xf numFmtId="0" fontId="2" fillId="33" borderId="15" xfId="55" applyFont="1" applyFill="1" applyBorder="1" applyProtection="1">
      <alignment/>
      <protection/>
    </xf>
    <xf numFmtId="0" fontId="2" fillId="36" borderId="21" xfId="55" applyFont="1" applyFill="1" applyBorder="1" applyAlignment="1" applyProtection="1">
      <alignment horizontal="center"/>
      <protection/>
    </xf>
    <xf numFmtId="0" fontId="4" fillId="33" borderId="23" xfId="55" applyFill="1" applyBorder="1" applyProtection="1">
      <alignment/>
      <protection/>
    </xf>
    <xf numFmtId="0" fontId="2" fillId="33" borderId="0" xfId="55" applyFont="1" applyFill="1" applyBorder="1" applyProtection="1">
      <alignment/>
      <protection/>
    </xf>
    <xf numFmtId="0" fontId="3" fillId="33" borderId="23" xfId="55" applyFont="1" applyFill="1" applyBorder="1" applyProtection="1">
      <alignment/>
      <protection/>
    </xf>
    <xf numFmtId="0" fontId="3" fillId="33" borderId="19" xfId="55" applyFont="1" applyFill="1" applyBorder="1" applyProtection="1">
      <alignment/>
      <protection/>
    </xf>
    <xf numFmtId="0" fontId="3" fillId="33" borderId="24" xfId="55" applyFont="1" applyFill="1" applyBorder="1" applyProtection="1">
      <alignment/>
      <protection/>
    </xf>
    <xf numFmtId="0" fontId="3" fillId="33" borderId="20" xfId="55" applyFont="1" applyFill="1" applyBorder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168" fontId="1" fillId="33" borderId="18" xfId="0" applyNumberFormat="1" applyFont="1" applyFill="1" applyBorder="1" applyAlignment="1" applyProtection="1">
      <alignment horizontal="left"/>
      <protection/>
    </xf>
    <xf numFmtId="0" fontId="5" fillId="0" borderId="0" xfId="55" applyFont="1" applyProtection="1">
      <alignment/>
      <protection/>
    </xf>
    <xf numFmtId="0" fontId="4" fillId="0" borderId="0" xfId="55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6" borderId="16" xfId="55" applyFont="1" applyFill="1" applyBorder="1" applyProtection="1">
      <alignment/>
      <protection/>
    </xf>
    <xf numFmtId="168" fontId="0" fillId="35" borderId="21" xfId="0" applyNumberFormat="1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2" fontId="0" fillId="37" borderId="21" xfId="0" applyNumberFormat="1" applyFill="1" applyBorder="1" applyAlignment="1" applyProtection="1">
      <alignment horizontal="center" vertical="center"/>
      <protection locked="0"/>
    </xf>
    <xf numFmtId="0" fontId="0" fillId="37" borderId="21" xfId="55" applyFont="1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168" fontId="1" fillId="0" borderId="16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55" applyFill="1" applyProtection="1">
      <alignment/>
      <protection/>
    </xf>
    <xf numFmtId="0" fontId="4" fillId="0" borderId="0" xfId="55" applyFill="1" applyBorder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ASFLOT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0"/>
  <sheetViews>
    <sheetView showRowColHeaders="0" tabSelected="1" zoomScalePageLayoutView="0" workbookViewId="0" topLeftCell="A1">
      <selection activeCell="G6" sqref="G6"/>
    </sheetView>
  </sheetViews>
  <sheetFormatPr defaultColWidth="9.28125" defaultRowHeight="13.5" customHeight="1"/>
  <cols>
    <col min="1" max="1" width="6.57421875" style="1" customWidth="1"/>
    <col min="2" max="2" width="8.57421875" style="1" customWidth="1"/>
    <col min="3" max="3" width="12.7109375" style="1" customWidth="1"/>
    <col min="4" max="4" width="7.421875" style="1" customWidth="1"/>
    <col min="5" max="5" width="12.28125" style="1" customWidth="1"/>
    <col min="6" max="6" width="11.7109375" style="1" customWidth="1"/>
    <col min="7" max="7" width="8.57421875" style="1" customWidth="1"/>
    <col min="8" max="8" width="7.28125" style="1" customWidth="1"/>
    <col min="9" max="9" width="3.57421875" style="1" customWidth="1"/>
    <col min="10" max="10" width="8.7109375" style="1" customWidth="1"/>
    <col min="11" max="11" width="10.28125" style="1" customWidth="1"/>
    <col min="12" max="12" width="8.7109375" style="1" customWidth="1"/>
    <col min="13" max="13" width="6.28125" style="1" customWidth="1"/>
    <col min="14" max="26" width="9.28125" style="1" customWidth="1"/>
    <col min="27" max="16384" width="9.28125" style="1" customWidth="1"/>
  </cols>
  <sheetData>
    <row r="1" spans="5:26" ht="17.25">
      <c r="E1" s="2" t="s">
        <v>42</v>
      </c>
      <c r="F1" s="3"/>
      <c r="G1" s="4"/>
      <c r="K1" s="2" t="s">
        <v>43</v>
      </c>
      <c r="L1" s="5"/>
      <c r="M1" s="4"/>
      <c r="N1" s="66"/>
      <c r="Z1" s="62">
        <v>9</v>
      </c>
    </row>
    <row r="2" spans="1:26" ht="12.75">
      <c r="A2" s="6" t="s">
        <v>25</v>
      </c>
      <c r="B2" s="7"/>
      <c r="C2" s="1" t="s">
        <v>62</v>
      </c>
      <c r="D2" s="1" t="s">
        <v>63</v>
      </c>
      <c r="I2" s="73" t="s">
        <v>67</v>
      </c>
      <c r="Z2" s="62">
        <v>3</v>
      </c>
    </row>
    <row r="3" spans="1:23" ht="12.75">
      <c r="A3" s="8" t="s">
        <v>49</v>
      </c>
      <c r="B3" s="9">
        <v>0.269</v>
      </c>
      <c r="C3" s="1">
        <v>0.249</v>
      </c>
      <c r="D3" s="1">
        <v>0.195</v>
      </c>
      <c r="E3" s="10"/>
      <c r="F3" s="10" t="s">
        <v>1</v>
      </c>
      <c r="G3" s="10"/>
      <c r="K3" s="11"/>
      <c r="L3" s="10" t="s">
        <v>1</v>
      </c>
      <c r="M3" s="12"/>
      <c r="U3" s="1">
        <f>0.3*(($F$5*$F$5)*2.448)</f>
        <v>2.7611391024</v>
      </c>
      <c r="V3" s="1">
        <f>1*(($F$5*$F$5)*2.448)</f>
        <v>9.203797008</v>
      </c>
      <c r="W3" s="1">
        <f>20*(($F$5*$F$5)*2.448)</f>
        <v>184.07594016000002</v>
      </c>
    </row>
    <row r="4" spans="1:13" ht="12.75">
      <c r="A4" s="13" t="s">
        <v>50</v>
      </c>
      <c r="B4" s="14">
        <v>0.364</v>
      </c>
      <c r="C4" s="1">
        <v>0.344</v>
      </c>
      <c r="D4" s="1">
        <v>0.282</v>
      </c>
      <c r="E4" s="15" t="s">
        <v>0</v>
      </c>
      <c r="F4" s="15" t="s">
        <v>2</v>
      </c>
      <c r="G4" s="15" t="s">
        <v>3</v>
      </c>
      <c r="K4" s="16" t="s">
        <v>26</v>
      </c>
      <c r="L4" s="15" t="s">
        <v>2</v>
      </c>
      <c r="M4" s="17" t="s">
        <v>3</v>
      </c>
    </row>
    <row r="5" spans="1:20" ht="15" customHeight="1">
      <c r="A5" s="8" t="s">
        <v>51</v>
      </c>
      <c r="B5" s="9">
        <v>0.493</v>
      </c>
      <c r="C5" s="1">
        <v>0.473</v>
      </c>
      <c r="D5" s="18">
        <v>0.403</v>
      </c>
      <c r="E5" s="63"/>
      <c r="F5" s="60">
        <f>INDEX(B3:D31,Z1,Z2)</f>
        <v>1.939</v>
      </c>
      <c r="G5" s="63">
        <v>0.3</v>
      </c>
      <c r="J5" s="18" t="s">
        <v>5</v>
      </c>
      <c r="K5" s="65"/>
      <c r="L5" s="61">
        <f>INDEX(B3:D31,Z1,Z2)</f>
        <v>1.939</v>
      </c>
      <c r="M5" s="65"/>
      <c r="O5" s="67" t="s">
        <v>56</v>
      </c>
      <c r="T5" s="68"/>
    </row>
    <row r="6" spans="1:15" ht="12.75">
      <c r="A6" s="19" t="s">
        <v>7</v>
      </c>
      <c r="B6" s="20">
        <v>0.622</v>
      </c>
      <c r="C6" s="70">
        <v>0.602</v>
      </c>
      <c r="D6" s="70">
        <v>0.546</v>
      </c>
      <c r="H6" s="74" t="s">
        <v>55</v>
      </c>
      <c r="I6" s="73"/>
      <c r="J6" s="73"/>
      <c r="O6" s="67" t="s">
        <v>61</v>
      </c>
    </row>
    <row r="7" spans="1:15" ht="12.75">
      <c r="A7" s="21" t="s">
        <v>8</v>
      </c>
      <c r="B7" s="22">
        <v>0.8247</v>
      </c>
      <c r="C7" s="70">
        <v>0.804</v>
      </c>
      <c r="D7" s="70">
        <v>0.742</v>
      </c>
      <c r="E7" s="23"/>
      <c r="F7" s="24"/>
      <c r="G7" s="25"/>
      <c r="K7" s="23"/>
      <c r="L7" s="24"/>
      <c r="M7" s="25"/>
      <c r="O7" s="67" t="s">
        <v>57</v>
      </c>
    </row>
    <row r="8" spans="1:15" ht="18">
      <c r="A8" s="19" t="s">
        <v>9</v>
      </c>
      <c r="B8" s="20">
        <v>1.049</v>
      </c>
      <c r="C8" s="70">
        <v>1.029</v>
      </c>
      <c r="D8" s="70">
        <v>0.957</v>
      </c>
      <c r="E8" s="26" t="s">
        <v>4</v>
      </c>
      <c r="F8" s="27">
        <f>IF(G5="",E5,G5*((F5*F5)*2.448))</f>
        <v>2.7611391024</v>
      </c>
      <c r="G8" s="28"/>
      <c r="K8" s="26" t="s">
        <v>28</v>
      </c>
      <c r="L8" s="29">
        <f>IF(M5="",K5,+M5*((L5/24)*(L5/24)*188.495555))</f>
        <v>0</v>
      </c>
      <c r="M8" s="28"/>
      <c r="O8" s="67" t="s">
        <v>58</v>
      </c>
    </row>
    <row r="9" spans="1:15" ht="17.25">
      <c r="A9" s="21" t="s">
        <v>12</v>
      </c>
      <c r="B9" s="22">
        <v>1.38</v>
      </c>
      <c r="C9" s="70">
        <v>1.36</v>
      </c>
      <c r="D9" s="70">
        <v>1.278</v>
      </c>
      <c r="E9" s="26"/>
      <c r="F9" s="30"/>
      <c r="G9" s="28"/>
      <c r="K9" s="31"/>
      <c r="L9" s="32"/>
      <c r="M9" s="28"/>
      <c r="O9" s="67" t="s">
        <v>59</v>
      </c>
    </row>
    <row r="10" spans="1:15" ht="17.25">
      <c r="A10" s="19" t="s">
        <v>10</v>
      </c>
      <c r="B10" s="20">
        <v>1.61</v>
      </c>
      <c r="C10" s="70">
        <v>1.59</v>
      </c>
      <c r="D10" s="70">
        <v>1.5</v>
      </c>
      <c r="E10" s="26" t="s">
        <v>6</v>
      </c>
      <c r="F10" s="29">
        <f>IF(E5="",G5,E5/((F5*F5)*2.448))</f>
        <v>0.3</v>
      </c>
      <c r="G10" s="28"/>
      <c r="K10" s="26" t="s">
        <v>6</v>
      </c>
      <c r="L10" s="29">
        <f>IF(K5="",M5,+K5/((L5/24)*(L5/24)*188.495555))</f>
        <v>0</v>
      </c>
      <c r="M10" s="28"/>
      <c r="O10" s="67" t="s">
        <v>60</v>
      </c>
    </row>
    <row r="11" spans="1:13" ht="12.75">
      <c r="A11" s="21" t="s">
        <v>13</v>
      </c>
      <c r="B11" s="22">
        <v>2.067</v>
      </c>
      <c r="C11" s="70">
        <v>2.047</v>
      </c>
      <c r="D11" s="70">
        <v>1.939</v>
      </c>
      <c r="E11" s="33"/>
      <c r="F11" s="34"/>
      <c r="G11" s="35"/>
      <c r="K11" s="33"/>
      <c r="L11" s="34"/>
      <c r="M11" s="35"/>
    </row>
    <row r="12" spans="1:4" ht="12.75">
      <c r="A12" s="19" t="s">
        <v>11</v>
      </c>
      <c r="B12" s="20">
        <v>2.469</v>
      </c>
      <c r="C12" s="70">
        <v>2.445</v>
      </c>
      <c r="D12" s="70">
        <v>2.323</v>
      </c>
    </row>
    <row r="13" spans="1:4" ht="12.75">
      <c r="A13" s="21" t="s">
        <v>14</v>
      </c>
      <c r="B13" s="22">
        <v>3.068</v>
      </c>
      <c r="C13" s="70">
        <v>3.042</v>
      </c>
      <c r="D13" s="70">
        <v>2.9</v>
      </c>
    </row>
    <row r="14" spans="1:13" ht="17.25">
      <c r="A14" s="19" t="s">
        <v>15</v>
      </c>
      <c r="B14" s="20">
        <v>3.548</v>
      </c>
      <c r="C14" s="70">
        <v>3.521</v>
      </c>
      <c r="D14" s="36" t="s">
        <v>68</v>
      </c>
      <c r="E14" s="37" t="s">
        <v>38</v>
      </c>
      <c r="F14" s="38"/>
      <c r="G14" s="39"/>
      <c r="J14" s="36"/>
      <c r="K14" s="37" t="s">
        <v>52</v>
      </c>
      <c r="L14" s="38"/>
      <c r="M14" s="39"/>
    </row>
    <row r="15" spans="1:13" ht="12.75">
      <c r="A15" s="21" t="s">
        <v>16</v>
      </c>
      <c r="B15" s="22">
        <v>4.026</v>
      </c>
      <c r="C15" s="70">
        <v>3.998</v>
      </c>
      <c r="D15" s="36">
        <v>3.826</v>
      </c>
      <c r="E15" s="36"/>
      <c r="F15" s="36"/>
      <c r="G15" s="36"/>
      <c r="H15" s="36"/>
      <c r="K15" s="36"/>
      <c r="L15" s="36"/>
      <c r="M15" s="36"/>
    </row>
    <row r="16" spans="1:13" ht="12.75">
      <c r="A16" s="19" t="s">
        <v>17</v>
      </c>
      <c r="B16" s="20">
        <v>5.047</v>
      </c>
      <c r="C16" s="70">
        <v>5.016</v>
      </c>
      <c r="D16" s="36">
        <v>4.813</v>
      </c>
      <c r="E16" s="40" t="s">
        <v>27</v>
      </c>
      <c r="F16" s="40" t="s">
        <v>31</v>
      </c>
      <c r="G16" s="40" t="s">
        <v>32</v>
      </c>
      <c r="H16" s="40" t="s">
        <v>33</v>
      </c>
      <c r="J16" s="41"/>
      <c r="K16" s="40" t="s">
        <v>53</v>
      </c>
      <c r="L16" s="40" t="s">
        <v>32</v>
      </c>
      <c r="M16" s="40" t="s">
        <v>33</v>
      </c>
    </row>
    <row r="17" spans="1:13" ht="16.5" customHeight="1">
      <c r="A17" s="21" t="s">
        <v>18</v>
      </c>
      <c r="B17" s="22">
        <v>6.065</v>
      </c>
      <c r="C17" s="70">
        <v>6.031</v>
      </c>
      <c r="D17" s="42">
        <v>5.761</v>
      </c>
      <c r="E17" s="64"/>
      <c r="F17" s="64"/>
      <c r="G17" s="64"/>
      <c r="H17" s="64"/>
      <c r="I17" s="59"/>
      <c r="J17" s="42" t="s">
        <v>5</v>
      </c>
      <c r="K17" s="64"/>
      <c r="L17" s="64"/>
      <c r="M17" s="64"/>
    </row>
    <row r="18" spans="1:13" ht="12.75">
      <c r="A18" s="19" t="s">
        <v>19</v>
      </c>
      <c r="B18" s="20">
        <v>7.981</v>
      </c>
      <c r="C18" s="70">
        <v>7.942</v>
      </c>
      <c r="D18" s="36">
        <v>7.625</v>
      </c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7.25">
      <c r="A19" s="21" t="s">
        <v>20</v>
      </c>
      <c r="B19" s="22">
        <v>10.02</v>
      </c>
      <c r="C19" s="70">
        <v>9.976</v>
      </c>
      <c r="D19" s="36">
        <v>9.564</v>
      </c>
      <c r="E19" s="43"/>
      <c r="F19" s="44"/>
      <c r="G19" s="45"/>
      <c r="J19" s="41"/>
      <c r="K19" s="43"/>
      <c r="L19" s="44"/>
      <c r="M19" s="45"/>
    </row>
    <row r="20" spans="1:13" ht="17.25">
      <c r="A20" s="19" t="s">
        <v>21</v>
      </c>
      <c r="B20" s="20">
        <v>11.938</v>
      </c>
      <c r="C20" s="70">
        <v>11.889</v>
      </c>
      <c r="D20" s="36">
        <v>11.376</v>
      </c>
      <c r="E20" s="46" t="s">
        <v>39</v>
      </c>
      <c r="F20" s="47">
        <f>IF(F17="",E17,+((F17*14.7)/(G17+14.7))*(H17+460)/530)</f>
        <v>0</v>
      </c>
      <c r="G20" s="48"/>
      <c r="J20" s="41"/>
      <c r="K20" s="46" t="s">
        <v>54</v>
      </c>
      <c r="L20" s="47">
        <f>+((K17*14.7)*(M17+460))/((L17+14.7)*530)</f>
        <v>0</v>
      </c>
      <c r="M20" s="48"/>
    </row>
    <row r="21" spans="1:13" ht="17.25">
      <c r="A21" s="21" t="s">
        <v>22</v>
      </c>
      <c r="B21" s="22">
        <v>13.126</v>
      </c>
      <c r="C21" s="70">
        <v>13.073</v>
      </c>
      <c r="D21" s="36">
        <v>12.5</v>
      </c>
      <c r="E21" s="46"/>
      <c r="F21" s="49"/>
      <c r="G21" s="50"/>
      <c r="K21" s="51"/>
      <c r="L21" s="52"/>
      <c r="M21" s="53"/>
    </row>
    <row r="22" spans="1:7" ht="17.25">
      <c r="A22" s="19" t="s">
        <v>23</v>
      </c>
      <c r="B22" s="20">
        <v>15</v>
      </c>
      <c r="C22" s="70">
        <v>14.94</v>
      </c>
      <c r="D22" s="36">
        <v>14.314</v>
      </c>
      <c r="E22" s="46" t="s">
        <v>40</v>
      </c>
      <c r="F22" s="47">
        <f>IF(E17="",F17,+(E17*(G17+14.7)/14.7)/((H17+460)/530))</f>
        <v>0</v>
      </c>
      <c r="G22" s="48"/>
    </row>
    <row r="23" spans="1:7" ht="17.25">
      <c r="A23" s="54" t="s">
        <v>24</v>
      </c>
      <c r="B23" s="55">
        <v>16.876</v>
      </c>
      <c r="C23" s="70">
        <v>16.809</v>
      </c>
      <c r="D23" s="36" t="s">
        <v>68</v>
      </c>
      <c r="E23" s="51"/>
      <c r="F23" s="52"/>
      <c r="G23" s="53"/>
    </row>
    <row r="24" spans="1:7" ht="12.75">
      <c r="A24" s="1">
        <v>20</v>
      </c>
      <c r="B24" s="69">
        <v>20</v>
      </c>
      <c r="C24" s="70">
        <v>18.743</v>
      </c>
      <c r="D24" s="71" t="s">
        <v>68</v>
      </c>
      <c r="F24" s="36"/>
      <c r="G24" s="36"/>
    </row>
    <row r="25" spans="1:7" ht="12.75">
      <c r="A25" s="1">
        <v>24</v>
      </c>
      <c r="B25" s="22">
        <v>24</v>
      </c>
      <c r="C25" s="70">
        <v>22.544</v>
      </c>
      <c r="D25" s="72" t="s">
        <v>68</v>
      </c>
      <c r="F25" s="36"/>
      <c r="G25" s="36"/>
    </row>
    <row r="26" spans="1:12" ht="13.5" customHeight="1">
      <c r="A26" s="1">
        <v>26</v>
      </c>
      <c r="B26" s="69">
        <v>26</v>
      </c>
      <c r="F26" s="36" t="s">
        <v>29</v>
      </c>
      <c r="G26" s="36"/>
      <c r="H26" s="36" t="s">
        <v>30</v>
      </c>
      <c r="I26" s="36"/>
      <c r="J26" s="36"/>
      <c r="K26" s="36"/>
      <c r="L26" s="36"/>
    </row>
    <row r="27" spans="1:10" ht="13.5" customHeight="1">
      <c r="A27" s="70">
        <v>28</v>
      </c>
      <c r="B27" s="22">
        <v>28</v>
      </c>
      <c r="H27" s="56" t="s">
        <v>41</v>
      </c>
      <c r="I27" s="56"/>
      <c r="J27" s="36"/>
    </row>
    <row r="28" spans="1:10" ht="13.5" customHeight="1">
      <c r="A28" s="70">
        <v>30</v>
      </c>
      <c r="B28" s="69">
        <v>30</v>
      </c>
      <c r="H28" s="36" t="s">
        <v>34</v>
      </c>
      <c r="I28" s="36"/>
      <c r="J28" s="36"/>
    </row>
    <row r="29" spans="1:10" ht="13.5" customHeight="1">
      <c r="A29" s="70">
        <v>32</v>
      </c>
      <c r="B29" s="22">
        <v>32</v>
      </c>
      <c r="H29" s="36" t="s">
        <v>35</v>
      </c>
      <c r="I29" s="36"/>
      <c r="J29" s="36"/>
    </row>
    <row r="30" spans="1:10" ht="13.5" customHeight="1">
      <c r="A30" s="70">
        <v>34</v>
      </c>
      <c r="B30" s="69">
        <v>34</v>
      </c>
      <c r="H30" s="36" t="s">
        <v>36</v>
      </c>
      <c r="I30" s="36"/>
      <c r="J30" s="36"/>
    </row>
    <row r="31" spans="1:10" ht="13.5" customHeight="1">
      <c r="A31" s="70">
        <v>36</v>
      </c>
      <c r="B31" s="22">
        <v>36</v>
      </c>
      <c r="H31" s="57" t="s">
        <v>44</v>
      </c>
      <c r="I31" s="57"/>
      <c r="J31" s="36"/>
    </row>
    <row r="32" spans="8:10" ht="13.5" customHeight="1">
      <c r="H32" s="36" t="s">
        <v>37</v>
      </c>
      <c r="I32" s="36"/>
      <c r="J32" s="36"/>
    </row>
    <row r="33" spans="8:9" ht="13.5" customHeight="1">
      <c r="H33" s="58" t="s">
        <v>45</v>
      </c>
      <c r="I33" s="58"/>
    </row>
    <row r="34" spans="8:10" ht="13.5" customHeight="1">
      <c r="H34" s="58" t="s">
        <v>46</v>
      </c>
      <c r="I34" s="58"/>
      <c r="J34" s="58"/>
    </row>
    <row r="35" spans="8:10" ht="13.5" customHeight="1">
      <c r="H35" s="58" t="s">
        <v>47</v>
      </c>
      <c r="I35" s="58"/>
      <c r="J35" s="58"/>
    </row>
    <row r="36" spans="8:10" ht="13.5" customHeight="1">
      <c r="H36" s="58" t="s">
        <v>48</v>
      </c>
      <c r="I36" s="58"/>
      <c r="J36" s="58"/>
    </row>
    <row r="38" ht="13.5" customHeight="1">
      <c r="A38" s="1" t="s">
        <v>64</v>
      </c>
    </row>
    <row r="39" ht="13.5" customHeight="1">
      <c r="A39" s="1" t="s">
        <v>65</v>
      </c>
    </row>
    <row r="40" ht="13.5" customHeight="1">
      <c r="A40" s="1" t="s">
        <v>66</v>
      </c>
    </row>
  </sheetData>
  <sheetProtection password="C6D9" sheet="1" formatCells="0" formatColumns="0" formatRows="0" insertColumns="0" insertRows="0" insertHyperlinks="0" deleteColumns="0" deleteRows="0" sort="0" autoFilter="0" pivotTables="0"/>
  <printOptions/>
  <pageMargins left="0.5" right="0.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Velocity Conversions</dc:title>
  <dc:subject/>
  <dc:creator/>
  <cp:keywords/>
  <dc:description/>
  <cp:lastModifiedBy>Chris Gilson</cp:lastModifiedBy>
  <cp:lastPrinted>2003-08-28T23:19:10Z</cp:lastPrinted>
  <dcterms:created xsi:type="dcterms:W3CDTF">2003-04-18T13:47:44Z</dcterms:created>
  <dcterms:modified xsi:type="dcterms:W3CDTF">2017-05-24T18:37:02Z</dcterms:modified>
  <cp:category/>
  <cp:version/>
  <cp:contentType/>
  <cp:contentStatus/>
</cp:coreProperties>
</file>